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10\User-HP\Desktop\почта\"/>
    </mc:Choice>
  </mc:AlternateContent>
  <bookViews>
    <workbookView xWindow="0" yWindow="0" windowWidth="28800" windowHeight="12330" activeTab="3"/>
  </bookViews>
  <sheets>
    <sheet name="52" sheetId="4" r:id="rId1"/>
    <sheet name="67" sheetId="3" r:id="rId2"/>
    <sheet name="24" sheetId="2" r:id="rId3"/>
    <sheet name="Лист1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F6" i="1"/>
  <c r="F7" i="1"/>
  <c r="F9" i="1"/>
  <c r="F11" i="1"/>
  <c r="F14" i="1"/>
  <c r="F15" i="1"/>
  <c r="F17" i="1"/>
  <c r="F18" i="1"/>
  <c r="F19" i="1"/>
  <c r="F20" i="1"/>
  <c r="F21" i="1"/>
  <c r="E6" i="1"/>
  <c r="E7" i="1"/>
  <c r="E9" i="1"/>
  <c r="E11" i="1"/>
  <c r="E21" i="1"/>
  <c r="G5" i="1"/>
  <c r="G25" i="1" s="1"/>
  <c r="D6" i="1"/>
  <c r="D7" i="1"/>
  <c r="D9" i="1"/>
  <c r="D11" i="1"/>
  <c r="D21" i="1"/>
  <c r="N30" i="3" l="1"/>
  <c r="F24" i="3"/>
  <c r="G24" i="3"/>
  <c r="H24" i="3"/>
  <c r="I24" i="3"/>
  <c r="J24" i="3"/>
  <c r="K24" i="3"/>
  <c r="L24" i="3"/>
  <c r="M24" i="3"/>
  <c r="E24" i="3"/>
  <c r="N23" i="3"/>
  <c r="N24" i="3" s="1"/>
  <c r="M25" i="4"/>
  <c r="L25" i="4"/>
  <c r="K25" i="4"/>
  <c r="B25" i="4"/>
  <c r="N24" i="4"/>
  <c r="N23" i="4"/>
  <c r="F23" i="1" s="1"/>
  <c r="N22" i="4"/>
  <c r="N21" i="4"/>
  <c r="N20" i="4"/>
  <c r="J25" i="4"/>
  <c r="I25" i="4"/>
  <c r="G25" i="4"/>
  <c r="F25" i="4"/>
  <c r="E25" i="4"/>
  <c r="D25" i="4"/>
  <c r="C25" i="4"/>
  <c r="N18" i="4"/>
  <c r="N17" i="4"/>
  <c r="N16" i="4"/>
  <c r="N15" i="4"/>
  <c r="N14" i="4"/>
  <c r="N13" i="4"/>
  <c r="N12" i="4"/>
  <c r="N11" i="4"/>
  <c r="H25" i="4"/>
  <c r="N9" i="4"/>
  <c r="N8" i="4"/>
  <c r="N7" i="4"/>
  <c r="N6" i="4"/>
  <c r="N5" i="4"/>
  <c r="N6" i="2"/>
  <c r="N7" i="2"/>
  <c r="N8" i="2"/>
  <c r="E8" i="1" s="1"/>
  <c r="N9" i="2"/>
  <c r="N10" i="2"/>
  <c r="E10" i="1" s="1"/>
  <c r="N11" i="2"/>
  <c r="N12" i="2"/>
  <c r="E12" i="1" s="1"/>
  <c r="N13" i="2"/>
  <c r="E13" i="1" s="1"/>
  <c r="N14" i="2"/>
  <c r="N15" i="2"/>
  <c r="N16" i="2"/>
  <c r="E16" i="1" s="1"/>
  <c r="N17" i="2"/>
  <c r="N18" i="2"/>
  <c r="N20" i="2"/>
  <c r="N21" i="2"/>
  <c r="N22" i="2"/>
  <c r="E22" i="1" s="1"/>
  <c r="N24" i="2"/>
  <c r="N5" i="2"/>
  <c r="E5" i="1" s="1"/>
  <c r="J23" i="2"/>
  <c r="N23" i="2" s="1"/>
  <c r="J19" i="2"/>
  <c r="J25" i="2" s="1"/>
  <c r="I19" i="2"/>
  <c r="H19" i="2"/>
  <c r="H25" i="2" s="1"/>
  <c r="H10" i="2"/>
  <c r="G19" i="2"/>
  <c r="F19" i="2"/>
  <c r="E19" i="2"/>
  <c r="D19" i="2"/>
  <c r="D25" i="2"/>
  <c r="E25" i="2"/>
  <c r="F25" i="2"/>
  <c r="G25" i="2"/>
  <c r="I25" i="2"/>
  <c r="K25" i="2"/>
  <c r="L25" i="2"/>
  <c r="M25" i="2"/>
  <c r="B25" i="2"/>
  <c r="C19" i="2"/>
  <c r="N19" i="2" s="1"/>
  <c r="E14" i="1" l="1"/>
  <c r="D14" i="1"/>
  <c r="E20" i="1"/>
  <c r="D20" i="1"/>
  <c r="D15" i="1"/>
  <c r="E15" i="1"/>
  <c r="E17" i="1"/>
  <c r="D17" i="1"/>
  <c r="D18" i="1"/>
  <c r="E18" i="1"/>
  <c r="E19" i="1"/>
  <c r="D19" i="1"/>
  <c r="F22" i="1"/>
  <c r="D22" i="1"/>
  <c r="F16" i="1"/>
  <c r="D16" i="1"/>
  <c r="D13" i="1"/>
  <c r="F13" i="1"/>
  <c r="F12" i="1"/>
  <c r="D12" i="1"/>
  <c r="D8" i="1"/>
  <c r="F8" i="1"/>
  <c r="F5" i="1"/>
  <c r="D5" i="1"/>
  <c r="E23" i="1"/>
  <c r="D23" i="1"/>
  <c r="C25" i="2"/>
  <c r="N25" i="2" s="1"/>
  <c r="N25" i="4"/>
  <c r="N19" i="4"/>
  <c r="N10" i="4"/>
  <c r="E25" i="1" l="1"/>
  <c r="F10" i="1"/>
  <c r="F25" i="1" s="1"/>
  <c r="D10" i="1"/>
  <c r="D25" i="1" s="1"/>
</calcChain>
</file>

<file path=xl/sharedStrings.xml><?xml version="1.0" encoding="utf-8"?>
<sst xmlns="http://schemas.openxmlformats.org/spreadsheetml/2006/main" count="79" uniqueCount="50">
  <si>
    <t>б/л</t>
  </si>
  <si>
    <t>январь</t>
  </si>
  <si>
    <t>февраль</t>
  </si>
  <si>
    <t>март</t>
  </si>
  <si>
    <t>апрель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</si>
  <si>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</si>
  <si>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</si>
  <si>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</si>
  <si>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</si>
  <si>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</si>
  <si>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</si>
  <si>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</si>
  <si>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май</t>
  </si>
  <si>
    <t>итого:</t>
  </si>
  <si>
    <t>дали</t>
  </si>
  <si>
    <t>диз.генератор</t>
  </si>
  <si>
    <t>плоскорез</t>
  </si>
  <si>
    <t>кабинет</t>
  </si>
  <si>
    <t>проектор</t>
  </si>
  <si>
    <t>экран</t>
  </si>
  <si>
    <t>крепежи</t>
  </si>
  <si>
    <t>разница</t>
  </si>
  <si>
    <t>итого</t>
  </si>
  <si>
    <t>Оплата труда</t>
  </si>
  <si>
    <t>Дополнительные денежные выплаты</t>
  </si>
  <si>
    <t>Компесационные выплаты</t>
  </si>
  <si>
    <t>Социальный налог</t>
  </si>
  <si>
    <t>Социальные отчисления в государственный фонд</t>
  </si>
  <si>
    <t>Взносы на обязательное страхование</t>
  </si>
  <si>
    <t>Отчисления на обяз соц медицинское страхование</t>
  </si>
  <si>
    <t>Приобретение продуктов питания</t>
  </si>
  <si>
    <t>Приобретение лекарственных средств</t>
  </si>
  <si>
    <t>Приобретение топлива, горюче-смазочных материалов</t>
  </si>
  <si>
    <t>Приобретениеи прочих запасов</t>
  </si>
  <si>
    <t>Оплата коммунальных услуг</t>
  </si>
  <si>
    <t>Оплата услуг связи</t>
  </si>
  <si>
    <t>Оплата прочих услуг и работ</t>
  </si>
  <si>
    <t>Командировки и разъезды внутри страны</t>
  </si>
  <si>
    <t>Прочие текущие затраты</t>
  </si>
  <si>
    <t>Стипендия</t>
  </si>
  <si>
    <t>Приобретение машин, оборудования, инструментов,производственного и хозяйственного инвентаря</t>
  </si>
  <si>
    <t>Специфика</t>
  </si>
  <si>
    <t>Наименование расходов</t>
  </si>
  <si>
    <t>ИТОГО:</t>
  </si>
  <si>
    <t>Госзаказ</t>
  </si>
  <si>
    <t>Продуктивная занятость</t>
  </si>
  <si>
    <t>Из них:</t>
  </si>
  <si>
    <t>67 программа</t>
  </si>
  <si>
    <t>Отчет финансовой деятельности ГККП "Агротехнический колледж, с. Жанаесиль, Целиноградский район"                                                                           при управлении образования Акмолинской области</t>
  </si>
  <si>
    <t>за период с 01 января 2020 года по 30 ноября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</si>
</sst>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/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horizontal="left" vertical="center" wrapText="1"/>
    </xf>
    <xf numFmtId="0" fontId="1" fillId="0" borderId="1" xfId="0" applyFont="1" applyBorder="1"/>
    <xf numFmtId="4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25"/>
  <sheetViews>
    <sheetView workbookViewId="0">
      <selection activeCell="K28" sqref="K28"/>
    </sheetView>
  </sheetViews>
  <sheetFormatPr defaultRowHeight="15" x14ac:dyDescent="0.25"/>
  <cols>
    <col min="1" max="1" width="6.140625" customWidth="1"/>
    <col min="2" max="2" width="12.28515625" customWidth="1"/>
    <col min="3" max="3" width="15.28515625" customWidth="1"/>
    <col min="4" max="4" width="13.140625" customWidth="1"/>
    <col min="5" max="5" width="12.5703125" customWidth="1"/>
    <col min="6" max="6" width="12.140625" customWidth="1"/>
    <col min="7" max="7" width="12.5703125" customWidth="1"/>
    <col min="8" max="8" width="13.42578125" customWidth="1"/>
    <col min="9" max="9" width="13.7109375" customWidth="1"/>
    <col min="10" max="10" width="14.42578125" customWidth="1"/>
    <col min="11" max="11" width="12.28515625" customWidth="1"/>
    <col min="12" max="12" width="12" customWidth="1"/>
    <col min="14" max="14" width="13.7109375" customWidth="1"/>
  </cols>
  <sheetData>
    <row r="4" spans="1:14" x14ac:dyDescent="0.25">
      <c r="B4" t="s">
        <v>1</v>
      </c>
      <c r="C4" t="s">
        <v>2</v>
      </c>
      <c r="D4" t="s">
        <v>3</v>
      </c>
      <c r="E4" t="s">
        <v>4</v>
      </c>
      <c r="F4" t="s">
        <v>12</v>
      </c>
      <c r="G4" t="s">
        <v>5</v>
      </c>
      <c r="H4" t="s">
        <v>6</v>
      </c>
      <c r="I4" t="s">
        <v>7</v>
      </c>
      <c r="J4" t="s">
        <v>8</v>
      </c>
      <c r="K4" t="s">
        <v>9</v>
      </c>
      <c r="L4" t="s">
        <v>10</v>
      </c>
      <c r="M4" t="s">
        <v>11</v>
      </c>
      <c r="N4" t="s">
        <v>13</v>
      </c>
    </row>
    <row r="5" spans="1:14" x14ac:dyDescent="0.25">
      <c r="A5">
        <v>111</v>
      </c>
      <c r="C5" s="1">
        <v>4093954</v>
      </c>
      <c r="D5" s="2">
        <v>2070526</v>
      </c>
      <c r="E5" s="2">
        <v>2461159</v>
      </c>
      <c r="F5" s="2">
        <v>2205338</v>
      </c>
      <c r="G5" s="2">
        <v>2206126</v>
      </c>
      <c r="H5" s="2">
        <v>3157049</v>
      </c>
      <c r="I5" s="2">
        <v>667198</v>
      </c>
      <c r="J5" s="2">
        <v>2199026</v>
      </c>
      <c r="K5" s="2">
        <v>2750230</v>
      </c>
      <c r="L5" s="2">
        <v>2823075</v>
      </c>
      <c r="M5" s="2"/>
      <c r="N5" s="2">
        <f>B5+C5+D5+E5+F5+G5+H5+I5+J5+K5+L5+M5</f>
        <v>24633681</v>
      </c>
    </row>
    <row r="6" spans="1:14" x14ac:dyDescent="0.25">
      <c r="A6">
        <v>112</v>
      </c>
      <c r="D6" s="2"/>
      <c r="E6" s="2"/>
      <c r="F6" s="2"/>
      <c r="G6" s="2"/>
      <c r="H6" s="2"/>
      <c r="I6" s="2"/>
      <c r="J6" s="2"/>
      <c r="K6" s="2"/>
      <c r="L6" s="2"/>
      <c r="M6" s="2"/>
      <c r="N6" s="2">
        <f t="shared" ref="N6:N25" si="0">B6+C6+D6+E6+F6+G6+H6+I6+J6+K6+L6+M6</f>
        <v>0</v>
      </c>
    </row>
    <row r="7" spans="1:14" x14ac:dyDescent="0.25">
      <c r="A7">
        <v>113</v>
      </c>
      <c r="D7" s="2"/>
      <c r="E7" s="2"/>
      <c r="F7" s="2">
        <v>206634</v>
      </c>
      <c r="G7" s="2">
        <v>1710694</v>
      </c>
      <c r="H7" s="2"/>
      <c r="I7" s="2"/>
      <c r="J7" s="2"/>
      <c r="K7" s="2"/>
      <c r="L7" s="2"/>
      <c r="M7" s="2"/>
      <c r="N7" s="2">
        <f t="shared" si="0"/>
        <v>1917328</v>
      </c>
    </row>
    <row r="8" spans="1:14" x14ac:dyDescent="0.25">
      <c r="A8">
        <v>121</v>
      </c>
      <c r="D8" s="2"/>
      <c r="E8" s="2"/>
      <c r="F8" s="2"/>
      <c r="G8" s="2"/>
      <c r="H8" s="2"/>
      <c r="I8" s="2"/>
      <c r="J8" s="2"/>
      <c r="K8" s="2">
        <v>146637</v>
      </c>
      <c r="L8" s="2">
        <v>142682</v>
      </c>
      <c r="M8" s="2"/>
      <c r="N8" s="2">
        <f t="shared" si="0"/>
        <v>289319</v>
      </c>
    </row>
    <row r="9" spans="1:14" x14ac:dyDescent="0.25">
      <c r="A9" t="s">
        <v>0</v>
      </c>
      <c r="D9" s="2"/>
      <c r="E9" s="2"/>
      <c r="F9" s="2"/>
      <c r="G9" s="2"/>
      <c r="H9" s="2"/>
      <c r="I9" s="2"/>
      <c r="J9" s="2"/>
      <c r="K9" s="2"/>
      <c r="L9" s="2"/>
      <c r="M9" s="2"/>
      <c r="N9" s="2">
        <f t="shared" si="0"/>
        <v>0</v>
      </c>
    </row>
    <row r="10" spans="1:14" x14ac:dyDescent="0.25">
      <c r="A10">
        <v>122</v>
      </c>
      <c r="C10" s="1">
        <v>141991</v>
      </c>
      <c r="D10" s="2">
        <v>77081</v>
      </c>
      <c r="E10" s="2">
        <v>73811</v>
      </c>
      <c r="F10" s="2">
        <v>81262</v>
      </c>
      <c r="G10" s="2">
        <v>75392</v>
      </c>
      <c r="H10" s="2"/>
      <c r="I10" s="2">
        <v>132456</v>
      </c>
      <c r="J10" s="2"/>
      <c r="K10" s="2">
        <v>94308</v>
      </c>
      <c r="L10" s="2">
        <v>171432</v>
      </c>
      <c r="M10" s="2"/>
      <c r="N10" s="2">
        <f t="shared" si="0"/>
        <v>847733</v>
      </c>
    </row>
    <row r="11" spans="1:14" x14ac:dyDescent="0.25">
      <c r="A11">
        <v>123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>
        <f t="shared" si="0"/>
        <v>0</v>
      </c>
    </row>
    <row r="12" spans="1:14" x14ac:dyDescent="0.25">
      <c r="A12">
        <v>124</v>
      </c>
      <c r="C12" s="1">
        <v>125187</v>
      </c>
      <c r="D12" s="2">
        <v>514</v>
      </c>
      <c r="E12" s="2">
        <v>43092</v>
      </c>
      <c r="F12" s="2">
        <v>2301</v>
      </c>
      <c r="G12" s="2"/>
      <c r="H12" s="2"/>
      <c r="I12" s="2">
        <v>4629</v>
      </c>
      <c r="J12" s="2"/>
      <c r="K12" s="2">
        <v>51085</v>
      </c>
      <c r="L12" s="2">
        <v>100345</v>
      </c>
      <c r="M12" s="2"/>
      <c r="N12" s="2">
        <f t="shared" si="0"/>
        <v>327153</v>
      </c>
    </row>
    <row r="13" spans="1:14" x14ac:dyDescent="0.25">
      <c r="A13">
        <v>141</v>
      </c>
      <c r="D13" s="2">
        <v>827764</v>
      </c>
      <c r="E13" s="2">
        <v>60010</v>
      </c>
      <c r="F13" s="2">
        <v>341500</v>
      </c>
      <c r="G13" s="2"/>
      <c r="H13" s="2"/>
      <c r="I13" s="2"/>
      <c r="J13" s="2">
        <v>19500</v>
      </c>
      <c r="K13" s="2">
        <v>432190</v>
      </c>
      <c r="L13" s="2">
        <v>1148563</v>
      </c>
      <c r="M13" s="2"/>
      <c r="N13" s="2">
        <f t="shared" si="0"/>
        <v>2829527</v>
      </c>
    </row>
    <row r="14" spans="1:14" x14ac:dyDescent="0.25">
      <c r="A14">
        <v>142</v>
      </c>
      <c r="D14" s="2"/>
      <c r="E14" s="2">
        <v>75795.600000000006</v>
      </c>
      <c r="F14" s="2"/>
      <c r="G14" s="2"/>
      <c r="H14" s="2"/>
      <c r="I14" s="2"/>
      <c r="J14" s="2">
        <v>20400</v>
      </c>
      <c r="K14" s="2"/>
      <c r="L14" s="2"/>
      <c r="M14" s="2"/>
      <c r="N14" s="2">
        <f t="shared" si="0"/>
        <v>96195.6</v>
      </c>
    </row>
    <row r="15" spans="1:14" x14ac:dyDescent="0.25">
      <c r="A15">
        <v>144</v>
      </c>
      <c r="D15" s="2">
        <v>136540</v>
      </c>
      <c r="E15" s="2"/>
      <c r="F15" s="2">
        <v>2274930.6800000002</v>
      </c>
      <c r="G15" s="2"/>
      <c r="H15" s="2"/>
      <c r="I15" s="2">
        <v>83700</v>
      </c>
      <c r="J15" s="2"/>
      <c r="K15" s="2"/>
      <c r="L15" s="2"/>
      <c r="M15" s="2"/>
      <c r="N15" s="2">
        <f t="shared" si="0"/>
        <v>2495170.6800000002</v>
      </c>
    </row>
    <row r="16" spans="1:14" x14ac:dyDescent="0.25">
      <c r="A16">
        <v>149</v>
      </c>
      <c r="C16" s="2"/>
      <c r="D16" s="2">
        <v>3045763.77</v>
      </c>
      <c r="E16" s="2">
        <v>104880</v>
      </c>
      <c r="F16" s="2">
        <v>6513760</v>
      </c>
      <c r="G16" s="2">
        <v>1032526.4</v>
      </c>
      <c r="H16" s="2"/>
      <c r="I16" s="2">
        <v>1595038.8</v>
      </c>
      <c r="J16" s="2">
        <v>544500</v>
      </c>
      <c r="K16" s="2">
        <v>508794.9</v>
      </c>
      <c r="L16" s="2">
        <v>427442.48</v>
      </c>
      <c r="M16" s="2"/>
      <c r="N16" s="2">
        <f t="shared" si="0"/>
        <v>13772706.350000001</v>
      </c>
    </row>
    <row r="17" spans="1:14" x14ac:dyDescent="0.25">
      <c r="A17">
        <v>151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>
        <f t="shared" si="0"/>
        <v>0</v>
      </c>
    </row>
    <row r="18" spans="1:14" x14ac:dyDescent="0.25">
      <c r="A18">
        <v>152</v>
      </c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>
        <f t="shared" si="0"/>
        <v>0</v>
      </c>
    </row>
    <row r="19" spans="1:14" x14ac:dyDescent="0.25">
      <c r="A19">
        <v>159</v>
      </c>
      <c r="B19" s="1"/>
      <c r="C19" s="2">
        <v>2400</v>
      </c>
      <c r="D19" s="2">
        <v>4400</v>
      </c>
      <c r="E19" s="2">
        <v>1200</v>
      </c>
      <c r="F19" s="2">
        <v>1200</v>
      </c>
      <c r="G19" s="2"/>
      <c r="H19" s="2"/>
      <c r="I19" s="2"/>
      <c r="J19" s="2"/>
      <c r="K19" s="2"/>
      <c r="L19" s="2"/>
      <c r="M19" s="2"/>
      <c r="N19" s="2">
        <f t="shared" si="0"/>
        <v>9200</v>
      </c>
    </row>
    <row r="20" spans="1:14" x14ac:dyDescent="0.25">
      <c r="A20">
        <v>161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>
        <f t="shared" si="0"/>
        <v>0</v>
      </c>
    </row>
    <row r="21" spans="1:14" x14ac:dyDescent="0.25">
      <c r="A21">
        <v>169</v>
      </c>
      <c r="C21" s="2"/>
      <c r="D21" s="2"/>
      <c r="E21" s="2"/>
      <c r="F21" s="2">
        <v>1265275</v>
      </c>
      <c r="G21" s="2">
        <v>946079</v>
      </c>
      <c r="H21" s="2"/>
      <c r="I21" s="2"/>
      <c r="J21" s="2"/>
      <c r="K21" s="2"/>
      <c r="L21" s="2"/>
      <c r="M21" s="2"/>
      <c r="N21" s="2">
        <f t="shared" si="0"/>
        <v>2211354</v>
      </c>
    </row>
    <row r="22" spans="1:14" x14ac:dyDescent="0.25">
      <c r="A22">
        <v>324</v>
      </c>
      <c r="C22" s="1">
        <v>4243915</v>
      </c>
      <c r="D22" s="2">
        <v>1927961</v>
      </c>
      <c r="E22" s="2">
        <v>1653627</v>
      </c>
      <c r="F22" s="2">
        <v>2185922</v>
      </c>
      <c r="G22" s="2">
        <v>2437959</v>
      </c>
      <c r="H22" s="2">
        <v>239657</v>
      </c>
      <c r="I22" s="2">
        <v>1725522</v>
      </c>
      <c r="J22" s="2">
        <v>1952111</v>
      </c>
      <c r="K22" s="2">
        <v>2649295</v>
      </c>
      <c r="L22" s="2">
        <v>1021804</v>
      </c>
      <c r="M22" s="2"/>
      <c r="N22" s="2">
        <f t="shared" si="0"/>
        <v>20037773</v>
      </c>
    </row>
    <row r="23" spans="1:14" x14ac:dyDescent="0.25">
      <c r="A23">
        <v>414</v>
      </c>
      <c r="B23" s="1"/>
      <c r="D23" s="2"/>
      <c r="E23" s="2">
        <v>127008</v>
      </c>
      <c r="F23" s="2"/>
      <c r="G23" s="2">
        <v>30000</v>
      </c>
      <c r="H23" s="2"/>
      <c r="I23" s="2">
        <v>104187</v>
      </c>
      <c r="J23" s="2">
        <v>55000</v>
      </c>
      <c r="K23" s="2">
        <v>203770</v>
      </c>
      <c r="L23" s="2"/>
      <c r="M23" s="2"/>
      <c r="N23" s="2">
        <f t="shared" si="0"/>
        <v>519965</v>
      </c>
    </row>
    <row r="24" spans="1:14" x14ac:dyDescent="0.25">
      <c r="D24" s="2"/>
      <c r="E24" s="2"/>
      <c r="F24" s="2"/>
      <c r="G24" s="2"/>
      <c r="H24" s="2"/>
      <c r="I24" s="2"/>
      <c r="J24" s="2"/>
      <c r="K24" s="2">
        <v>1230</v>
      </c>
      <c r="L24" s="2"/>
      <c r="M24" s="2"/>
      <c r="N24" s="2">
        <f t="shared" si="0"/>
        <v>1230</v>
      </c>
    </row>
    <row r="25" spans="1:14" x14ac:dyDescent="0.25">
      <c r="B25" s="2">
        <f>SUM(B5:B24)</f>
        <v>0</v>
      </c>
      <c r="C25" s="2">
        <f t="shared" ref="C25:M25" si="1">SUM(C5:C24)</f>
        <v>8607447</v>
      </c>
      <c r="D25" s="2">
        <f t="shared" si="1"/>
        <v>8090549.7699999996</v>
      </c>
      <c r="E25" s="2">
        <f t="shared" si="1"/>
        <v>4600582.5999999996</v>
      </c>
      <c r="F25" s="2">
        <f t="shared" si="1"/>
        <v>15078122.68</v>
      </c>
      <c r="G25" s="2">
        <f t="shared" si="1"/>
        <v>8438776.4000000004</v>
      </c>
      <c r="H25" s="2">
        <f t="shared" si="1"/>
        <v>3396706</v>
      </c>
      <c r="I25" s="2">
        <f t="shared" si="1"/>
        <v>4312730.8</v>
      </c>
      <c r="J25" s="2">
        <f t="shared" si="1"/>
        <v>4790537</v>
      </c>
      <c r="K25" s="2">
        <f t="shared" si="1"/>
        <v>6837539.9000000004</v>
      </c>
      <c r="L25" s="2">
        <f t="shared" si="1"/>
        <v>5835343.4800000004</v>
      </c>
      <c r="M25" s="2">
        <f t="shared" si="1"/>
        <v>0</v>
      </c>
      <c r="N25" s="2">
        <f t="shared" si="0"/>
        <v>69988335.629999995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0"/>
  <sheetViews>
    <sheetView workbookViewId="0">
      <selection activeCell="K23" sqref="K23"/>
    </sheetView>
  </sheetViews>
  <sheetFormatPr defaultRowHeight="15" x14ac:dyDescent="0.25"/>
  <cols>
    <col min="5" max="5" width="15.7109375" customWidth="1"/>
    <col min="6" max="6" width="13.85546875" customWidth="1"/>
    <col min="7" max="7" width="16" customWidth="1"/>
    <col min="8" max="8" width="14" customWidth="1"/>
    <col min="9" max="9" width="10.85546875" customWidth="1"/>
    <col min="10" max="10" width="11.140625" customWidth="1"/>
    <col min="11" max="11" width="11.28515625" customWidth="1"/>
    <col min="12" max="12" width="11.140625" customWidth="1"/>
    <col min="13" max="13" width="11" customWidth="1"/>
    <col min="14" max="14" width="13" customWidth="1"/>
  </cols>
  <sheetData>
    <row r="3" spans="1:14" x14ac:dyDescent="0.25">
      <c r="D3" t="s">
        <v>14</v>
      </c>
      <c r="E3">
        <v>6446400</v>
      </c>
    </row>
    <row r="4" spans="1:14" x14ac:dyDescent="0.25">
      <c r="B4" t="s">
        <v>1</v>
      </c>
      <c r="C4" t="s">
        <v>2</v>
      </c>
      <c r="D4" t="s">
        <v>3</v>
      </c>
      <c r="E4" t="s">
        <v>4</v>
      </c>
      <c r="F4" t="s">
        <v>12</v>
      </c>
      <c r="G4" t="s">
        <v>5</v>
      </c>
      <c r="H4" t="s">
        <v>6</v>
      </c>
      <c r="I4" t="s">
        <v>7</v>
      </c>
      <c r="J4" t="s">
        <v>8</v>
      </c>
      <c r="K4" t="s">
        <v>9</v>
      </c>
      <c r="L4" t="s">
        <v>10</v>
      </c>
      <c r="M4" t="s">
        <v>11</v>
      </c>
      <c r="N4" t="s">
        <v>13</v>
      </c>
    </row>
    <row r="5" spans="1:14" x14ac:dyDescent="0.25">
      <c r="A5">
        <v>111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>
        <v>112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>
        <v>113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25">
      <c r="A8">
        <v>121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>
        <v>122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>
        <v>123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>
        <v>124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>
        <v>141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>
        <v>142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>
        <v>144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>
        <v>149</v>
      </c>
      <c r="B16" s="2"/>
      <c r="C16" s="2"/>
      <c r="D16" s="2"/>
      <c r="E16" s="2"/>
      <c r="F16" s="2"/>
      <c r="G16" s="2">
        <v>27000</v>
      </c>
      <c r="H16" s="2"/>
      <c r="I16" s="2"/>
      <c r="J16" s="2"/>
      <c r="K16" s="2"/>
      <c r="L16" s="2"/>
      <c r="M16" s="2"/>
      <c r="N16" s="2"/>
    </row>
    <row r="17" spans="1:14" x14ac:dyDescent="0.25">
      <c r="A17">
        <v>151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>
        <v>152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>
        <v>159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>
        <v>161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>
        <v>169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>
        <v>324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>
        <v>414</v>
      </c>
      <c r="B23" s="2"/>
      <c r="C23" s="2"/>
      <c r="D23" s="2"/>
      <c r="E23" s="2">
        <v>3134880</v>
      </c>
      <c r="F23" s="2"/>
      <c r="G23" s="2">
        <v>211467.2</v>
      </c>
      <c r="H23" s="2">
        <v>2124400</v>
      </c>
      <c r="I23" s="2"/>
      <c r="J23" s="2"/>
      <c r="K23" s="2">
        <v>747340</v>
      </c>
      <c r="L23" s="2"/>
      <c r="M23" s="2"/>
      <c r="N23" s="2">
        <f>E23+F23+G23+H23+I23+J23+K23+L23+M23</f>
        <v>6218087.2000000002</v>
      </c>
    </row>
    <row r="24" spans="1:14" x14ac:dyDescent="0.25">
      <c r="B24" s="2"/>
      <c r="C24" s="2"/>
      <c r="D24" s="2"/>
      <c r="E24" s="2">
        <f>SUM(E5:E23)</f>
        <v>3134880</v>
      </c>
      <c r="F24" s="2">
        <f t="shared" ref="F24:N24" si="0">SUM(F5:F23)</f>
        <v>0</v>
      </c>
      <c r="G24" s="2">
        <f t="shared" si="0"/>
        <v>238467.20000000001</v>
      </c>
      <c r="H24" s="2">
        <f t="shared" si="0"/>
        <v>2124400</v>
      </c>
      <c r="I24" s="2">
        <f t="shared" si="0"/>
        <v>0</v>
      </c>
      <c r="J24" s="2">
        <f t="shared" si="0"/>
        <v>0</v>
      </c>
      <c r="K24" s="2">
        <f t="shared" si="0"/>
        <v>747340</v>
      </c>
      <c r="L24" s="2">
        <f t="shared" si="0"/>
        <v>0</v>
      </c>
      <c r="M24" s="2">
        <f t="shared" si="0"/>
        <v>0</v>
      </c>
      <c r="N24" s="2">
        <f t="shared" si="0"/>
        <v>6218087.2000000002</v>
      </c>
    </row>
    <row r="25" spans="1:14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E26" t="s">
        <v>15</v>
      </c>
      <c r="F26" t="s">
        <v>19</v>
      </c>
      <c r="G26" s="2">
        <v>211467.2</v>
      </c>
      <c r="H26" s="1">
        <v>974400</v>
      </c>
      <c r="I26" t="s">
        <v>16</v>
      </c>
      <c r="K26" s="1">
        <v>747340</v>
      </c>
      <c r="L26" t="s">
        <v>18</v>
      </c>
    </row>
    <row r="27" spans="1:14" x14ac:dyDescent="0.25">
      <c r="F27" t="s">
        <v>20</v>
      </c>
      <c r="G27" s="1">
        <v>27000</v>
      </c>
      <c r="H27" s="1">
        <v>1150000</v>
      </c>
      <c r="I27" t="s">
        <v>17</v>
      </c>
    </row>
    <row r="30" spans="1:14" x14ac:dyDescent="0.25">
      <c r="M30" t="s">
        <v>21</v>
      </c>
      <c r="N30" s="2">
        <f>E3-N24</f>
        <v>228312.79999999981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25"/>
  <sheetViews>
    <sheetView workbookViewId="0">
      <selection activeCell="L30" sqref="L30"/>
    </sheetView>
  </sheetViews>
  <sheetFormatPr defaultRowHeight="15" x14ac:dyDescent="0.25"/>
  <cols>
    <col min="2" max="2" width="12.5703125" customWidth="1"/>
    <col min="3" max="3" width="14.140625" customWidth="1"/>
    <col min="4" max="5" width="13.28515625" customWidth="1"/>
    <col min="6" max="6" width="13.85546875" customWidth="1"/>
    <col min="7" max="7" width="14.140625" customWidth="1"/>
    <col min="8" max="9" width="13.5703125" customWidth="1"/>
    <col min="10" max="11" width="13.7109375" customWidth="1"/>
    <col min="12" max="12" width="15.5703125" customWidth="1"/>
    <col min="13" max="13" width="15.140625" customWidth="1"/>
    <col min="14" max="14" width="16.140625" customWidth="1"/>
  </cols>
  <sheetData>
    <row r="4" spans="1:14" x14ac:dyDescent="0.25">
      <c r="B4" t="s">
        <v>1</v>
      </c>
      <c r="C4" t="s">
        <v>2</v>
      </c>
      <c r="D4" t="s">
        <v>3</v>
      </c>
      <c r="E4" t="s">
        <v>4</v>
      </c>
      <c r="F4" t="s">
        <v>12</v>
      </c>
      <c r="G4" t="s">
        <v>5</v>
      </c>
      <c r="H4" t="s">
        <v>6</v>
      </c>
      <c r="I4" t="s">
        <v>7</v>
      </c>
      <c r="J4" t="s">
        <v>8</v>
      </c>
      <c r="K4" t="s">
        <v>9</v>
      </c>
      <c r="L4" t="s">
        <v>10</v>
      </c>
      <c r="M4" t="s">
        <v>11</v>
      </c>
      <c r="N4" t="s">
        <v>13</v>
      </c>
    </row>
    <row r="5" spans="1:14" x14ac:dyDescent="0.25">
      <c r="A5">
        <v>111</v>
      </c>
      <c r="C5" s="1">
        <v>18727699</v>
      </c>
      <c r="D5" s="2">
        <v>10094453</v>
      </c>
      <c r="E5" s="2">
        <v>9282159</v>
      </c>
      <c r="F5" s="2">
        <v>8995064</v>
      </c>
      <c r="G5" s="2">
        <v>14324747</v>
      </c>
      <c r="H5" s="2">
        <v>10627596</v>
      </c>
      <c r="I5" s="2">
        <v>4282107</v>
      </c>
      <c r="J5" s="2">
        <v>6624812</v>
      </c>
      <c r="K5" s="2">
        <v>9652772</v>
      </c>
      <c r="L5" s="2">
        <v>11013834</v>
      </c>
      <c r="M5" s="2"/>
      <c r="N5" s="2">
        <f>B5+C5+D5+E5+F5+G5+H5+I5+J5+K5+L5+M5</f>
        <v>103625243</v>
      </c>
    </row>
    <row r="6" spans="1:14" x14ac:dyDescent="0.25">
      <c r="A6">
        <v>112</v>
      </c>
      <c r="D6" s="2">
        <v>1322500</v>
      </c>
      <c r="E6" s="2"/>
      <c r="F6" s="2"/>
      <c r="G6" s="2"/>
      <c r="H6" s="2"/>
      <c r="I6" s="2"/>
      <c r="J6" s="2"/>
      <c r="K6" s="2"/>
      <c r="L6" s="2"/>
      <c r="M6" s="2"/>
      <c r="N6" s="2">
        <f t="shared" ref="N6:N25" si="0">B6+C6+D6+E6+F6+G6+H6+I6+J6+K6+L6+M6</f>
        <v>1322500</v>
      </c>
    </row>
    <row r="7" spans="1:14" x14ac:dyDescent="0.25">
      <c r="A7">
        <v>113</v>
      </c>
      <c r="D7" s="2"/>
      <c r="E7" s="2"/>
      <c r="F7" s="2">
        <v>1903738</v>
      </c>
      <c r="G7" s="2">
        <v>85264</v>
      </c>
      <c r="H7" s="2">
        <v>194506</v>
      </c>
      <c r="I7" s="2"/>
      <c r="J7" s="2"/>
      <c r="K7" s="2"/>
      <c r="L7" s="2"/>
      <c r="M7" s="2"/>
      <c r="N7" s="2">
        <f t="shared" si="0"/>
        <v>2183508</v>
      </c>
    </row>
    <row r="8" spans="1:14" x14ac:dyDescent="0.25">
      <c r="A8">
        <v>121</v>
      </c>
      <c r="D8" s="2">
        <v>69692</v>
      </c>
      <c r="E8" s="2"/>
      <c r="F8" s="2"/>
      <c r="G8" s="2"/>
      <c r="H8" s="2"/>
      <c r="I8" s="2"/>
      <c r="J8" s="2"/>
      <c r="K8" s="2">
        <v>427911</v>
      </c>
      <c r="L8" s="2">
        <v>505845</v>
      </c>
      <c r="M8" s="2"/>
      <c r="N8" s="2">
        <f t="shared" si="0"/>
        <v>1003448</v>
      </c>
    </row>
    <row r="9" spans="1:14" x14ac:dyDescent="0.25">
      <c r="A9" t="s">
        <v>0</v>
      </c>
      <c r="D9" s="2"/>
      <c r="E9" s="2">
        <v>60309</v>
      </c>
      <c r="F9" s="2"/>
      <c r="G9" s="2"/>
      <c r="H9" s="2"/>
      <c r="I9" s="2"/>
      <c r="J9" s="2"/>
      <c r="K9" s="2"/>
      <c r="L9" s="2"/>
      <c r="M9" s="2"/>
      <c r="N9" s="2">
        <f t="shared" si="0"/>
        <v>60309</v>
      </c>
    </row>
    <row r="10" spans="1:14" x14ac:dyDescent="0.25">
      <c r="A10">
        <v>122</v>
      </c>
      <c r="C10" s="1">
        <v>290776</v>
      </c>
      <c r="D10" s="2">
        <v>614790</v>
      </c>
      <c r="E10" s="2">
        <v>152205</v>
      </c>
      <c r="F10" s="2">
        <v>187005</v>
      </c>
      <c r="G10" s="2">
        <v>250786</v>
      </c>
      <c r="H10" s="2">
        <f>302679+71772</f>
        <v>374451</v>
      </c>
      <c r="I10" s="2">
        <v>367291</v>
      </c>
      <c r="J10" s="2"/>
      <c r="K10" s="2">
        <v>260542</v>
      </c>
      <c r="L10" s="2">
        <v>588319</v>
      </c>
      <c r="M10" s="2"/>
      <c r="N10" s="2">
        <f t="shared" si="0"/>
        <v>3086165</v>
      </c>
    </row>
    <row r="11" spans="1:14" x14ac:dyDescent="0.25">
      <c r="A11">
        <v>123</v>
      </c>
      <c r="D11" s="2">
        <v>114584</v>
      </c>
      <c r="E11" s="2"/>
      <c r="F11" s="2"/>
      <c r="G11" s="2"/>
      <c r="H11" s="2"/>
      <c r="I11" s="2"/>
      <c r="J11" s="2">
        <v>21805</v>
      </c>
      <c r="K11" s="2"/>
      <c r="L11" s="2"/>
      <c r="M11" s="2"/>
      <c r="N11" s="2">
        <f t="shared" si="0"/>
        <v>136389</v>
      </c>
    </row>
    <row r="12" spans="1:14" x14ac:dyDescent="0.25">
      <c r="A12">
        <v>124</v>
      </c>
      <c r="C12" s="1">
        <v>198107</v>
      </c>
      <c r="D12" s="2">
        <v>192724</v>
      </c>
      <c r="E12" s="2"/>
      <c r="F12" s="2"/>
      <c r="G12" s="2"/>
      <c r="H12" s="2"/>
      <c r="I12" s="2">
        <v>134795</v>
      </c>
      <c r="J12" s="2"/>
      <c r="K12" s="2">
        <v>165575</v>
      </c>
      <c r="L12" s="2">
        <v>409097</v>
      </c>
      <c r="M12" s="2"/>
      <c r="N12" s="2">
        <f t="shared" si="0"/>
        <v>1100298</v>
      </c>
    </row>
    <row r="13" spans="1:14" x14ac:dyDescent="0.25">
      <c r="A13">
        <v>141</v>
      </c>
      <c r="D13" s="2">
        <v>26120</v>
      </c>
      <c r="E13" s="2">
        <v>5199334</v>
      </c>
      <c r="F13" s="2">
        <v>1031303</v>
      </c>
      <c r="G13" s="2">
        <v>2670056.25</v>
      </c>
      <c r="H13" s="2"/>
      <c r="I13" s="2"/>
      <c r="J13" s="2">
        <v>138191</v>
      </c>
      <c r="K13" s="2">
        <v>758330</v>
      </c>
      <c r="L13" s="2">
        <v>1104933.1399999999</v>
      </c>
      <c r="M13" s="2"/>
      <c r="N13" s="2">
        <f t="shared" si="0"/>
        <v>10928267.390000001</v>
      </c>
    </row>
    <row r="14" spans="1:14" x14ac:dyDescent="0.25">
      <c r="A14">
        <v>142</v>
      </c>
      <c r="D14" s="2">
        <v>348324.4</v>
      </c>
      <c r="E14" s="2"/>
      <c r="F14" s="2"/>
      <c r="G14" s="2">
        <v>161625</v>
      </c>
      <c r="H14" s="2">
        <v>161625</v>
      </c>
      <c r="I14" s="2">
        <v>450000</v>
      </c>
      <c r="J14" s="2">
        <v>34810</v>
      </c>
      <c r="K14" s="2"/>
      <c r="L14" s="2">
        <v>39486.720000000001</v>
      </c>
      <c r="M14" s="2"/>
      <c r="N14" s="2">
        <f t="shared" si="0"/>
        <v>1195871.1199999999</v>
      </c>
    </row>
    <row r="15" spans="1:14" x14ac:dyDescent="0.25">
      <c r="A15">
        <v>144</v>
      </c>
      <c r="D15" s="2">
        <v>1265128</v>
      </c>
      <c r="E15" s="2"/>
      <c r="F15" s="2">
        <v>3067166.19</v>
      </c>
      <c r="G15" s="2">
        <v>10136893.119999999</v>
      </c>
      <c r="H15" s="2"/>
      <c r="I15" s="2"/>
      <c r="J15" s="2">
        <v>7118521</v>
      </c>
      <c r="K15" s="2"/>
      <c r="L15" s="2">
        <v>90000</v>
      </c>
      <c r="M15" s="2"/>
      <c r="N15" s="2">
        <f t="shared" si="0"/>
        <v>21677708.309999999</v>
      </c>
    </row>
    <row r="16" spans="1:14" x14ac:dyDescent="0.25">
      <c r="A16">
        <v>149</v>
      </c>
      <c r="C16" s="2">
        <v>1384796.3</v>
      </c>
      <c r="D16" s="2">
        <v>1082217.51</v>
      </c>
      <c r="E16" s="2">
        <v>818000</v>
      </c>
      <c r="F16" s="2">
        <v>1357340.5</v>
      </c>
      <c r="G16" s="2">
        <v>1409753</v>
      </c>
      <c r="H16" s="2">
        <v>506720</v>
      </c>
      <c r="I16" s="2">
        <v>626815.19999999995</v>
      </c>
      <c r="J16" s="2">
        <v>483700</v>
      </c>
      <c r="K16" s="2">
        <v>628252.19999999995</v>
      </c>
      <c r="L16" s="2">
        <v>2194561.6</v>
      </c>
      <c r="M16" s="2"/>
      <c r="N16" s="2">
        <f t="shared" si="0"/>
        <v>10492156.310000001</v>
      </c>
    </row>
    <row r="17" spans="1:14" x14ac:dyDescent="0.25">
      <c r="A17">
        <v>151</v>
      </c>
      <c r="C17" s="2">
        <v>1252528.81</v>
      </c>
      <c r="D17" s="2">
        <v>606864.38</v>
      </c>
      <c r="E17" s="2">
        <v>665333.76000000001</v>
      </c>
      <c r="F17" s="2">
        <v>524590.07999999996</v>
      </c>
      <c r="G17" s="2">
        <v>354600.96000000002</v>
      </c>
      <c r="H17" s="2"/>
      <c r="I17" s="2">
        <v>179128.32000000001</v>
      </c>
      <c r="J17" s="2">
        <v>352218.99</v>
      </c>
      <c r="K17" s="2">
        <v>457350</v>
      </c>
      <c r="L17" s="2">
        <v>631000</v>
      </c>
      <c r="M17" s="2"/>
      <c r="N17" s="2">
        <f t="shared" si="0"/>
        <v>5023615.3</v>
      </c>
    </row>
    <row r="18" spans="1:14" x14ac:dyDescent="0.25">
      <c r="A18">
        <v>152</v>
      </c>
      <c r="C18" s="1">
        <v>70000</v>
      </c>
      <c r="D18" s="2">
        <v>134112</v>
      </c>
      <c r="E18" s="2"/>
      <c r="F18" s="2">
        <v>70382.92</v>
      </c>
      <c r="G18" s="2">
        <v>146522</v>
      </c>
      <c r="H18" s="2">
        <v>62000</v>
      </c>
      <c r="I18" s="2">
        <v>75000</v>
      </c>
      <c r="J18" s="2">
        <v>67000</v>
      </c>
      <c r="K18" s="2">
        <v>1500</v>
      </c>
      <c r="L18" s="2">
        <v>137300</v>
      </c>
      <c r="M18" s="2"/>
      <c r="N18" s="2">
        <f t="shared" si="0"/>
        <v>763816.91999999993</v>
      </c>
    </row>
    <row r="19" spans="1:14" x14ac:dyDescent="0.25">
      <c r="A19">
        <v>159</v>
      </c>
      <c r="B19" s="1">
        <v>38656</v>
      </c>
      <c r="C19" s="2">
        <f>278601.2+10400</f>
        <v>289001.2</v>
      </c>
      <c r="D19" s="2">
        <f>105000+14000</f>
        <v>119000</v>
      </c>
      <c r="E19" s="2">
        <f>420000+6800</f>
        <v>426800</v>
      </c>
      <c r="F19" s="2">
        <f>804793+7800</f>
        <v>812593</v>
      </c>
      <c r="G19" s="2">
        <f>1676400+12000</f>
        <v>1688400</v>
      </c>
      <c r="H19" s="2">
        <f>692500+7800</f>
        <v>700300</v>
      </c>
      <c r="I19" s="2">
        <f>633826+10800</f>
        <v>644626</v>
      </c>
      <c r="J19" s="2">
        <f>77792+7200</f>
        <v>84992</v>
      </c>
      <c r="K19" s="2">
        <v>786090</v>
      </c>
      <c r="L19" s="2">
        <v>277718</v>
      </c>
      <c r="M19" s="2"/>
      <c r="N19" s="2">
        <f t="shared" si="0"/>
        <v>5868176.2000000002</v>
      </c>
    </row>
    <row r="20" spans="1:14" x14ac:dyDescent="0.25">
      <c r="A20">
        <v>161</v>
      </c>
      <c r="D20" s="2">
        <v>46614</v>
      </c>
      <c r="E20" s="2"/>
      <c r="F20" s="2"/>
      <c r="G20" s="2">
        <v>16668</v>
      </c>
      <c r="H20" s="2"/>
      <c r="I20" s="2">
        <v>11112</v>
      </c>
      <c r="J20" s="2"/>
      <c r="K20" s="2"/>
      <c r="L20" s="2">
        <v>57180</v>
      </c>
      <c r="M20" s="2"/>
      <c r="N20" s="2">
        <f t="shared" si="0"/>
        <v>131574</v>
      </c>
    </row>
    <row r="21" spans="1:14" x14ac:dyDescent="0.25">
      <c r="A21">
        <v>169</v>
      </c>
      <c r="C21" s="2">
        <v>125737.2</v>
      </c>
      <c r="D21" s="2"/>
      <c r="E21" s="2"/>
      <c r="F21" s="2">
        <v>1742413</v>
      </c>
      <c r="G21" s="2">
        <v>1014303</v>
      </c>
      <c r="H21" s="2"/>
      <c r="I21" s="2"/>
      <c r="J21" s="2"/>
      <c r="K21" s="2"/>
      <c r="L21" s="2"/>
      <c r="M21" s="2"/>
      <c r="N21" s="2">
        <f t="shared" si="0"/>
        <v>2882453.2</v>
      </c>
    </row>
    <row r="22" spans="1:14" x14ac:dyDescent="0.25">
      <c r="A22">
        <v>324</v>
      </c>
      <c r="C22" s="1">
        <v>4117551</v>
      </c>
      <c r="D22" s="2">
        <v>2314867</v>
      </c>
      <c r="E22" s="2">
        <v>1602428</v>
      </c>
      <c r="F22" s="2">
        <v>2192853</v>
      </c>
      <c r="G22" s="2">
        <v>2055597</v>
      </c>
      <c r="H22" s="2">
        <v>278873</v>
      </c>
      <c r="I22" s="2">
        <v>2061043</v>
      </c>
      <c r="J22" s="2">
        <v>2257127</v>
      </c>
      <c r="K22" s="2">
        <v>2102440</v>
      </c>
      <c r="L22" s="2">
        <v>1770191</v>
      </c>
      <c r="M22" s="2"/>
      <c r="N22" s="2">
        <f t="shared" si="0"/>
        <v>20752970</v>
      </c>
    </row>
    <row r="23" spans="1:14" x14ac:dyDescent="0.25">
      <c r="A23">
        <v>414</v>
      </c>
      <c r="B23" s="1">
        <v>55000</v>
      </c>
      <c r="D23" s="2">
        <v>375099.2</v>
      </c>
      <c r="E23" s="2">
        <v>24425</v>
      </c>
      <c r="F23" s="2"/>
      <c r="G23" s="2">
        <v>199134.4</v>
      </c>
      <c r="H23" s="2"/>
      <c r="I23" s="2"/>
      <c r="J23" s="2">
        <f>139618.1-69809.04</f>
        <v>69809.060000000012</v>
      </c>
      <c r="K23" s="2">
        <v>119364</v>
      </c>
      <c r="L23" s="2"/>
      <c r="M23" s="2"/>
      <c r="N23" s="2">
        <f t="shared" si="0"/>
        <v>842831.66</v>
      </c>
    </row>
    <row r="24" spans="1:14" x14ac:dyDescent="0.25">
      <c r="A24">
        <v>419</v>
      </c>
      <c r="D24" s="2"/>
      <c r="E24" s="2"/>
      <c r="F24" s="2"/>
      <c r="G24" s="2"/>
      <c r="H24" s="2"/>
      <c r="I24" s="2"/>
      <c r="J24" s="2"/>
      <c r="K24" s="2"/>
      <c r="L24" s="2">
        <v>87000</v>
      </c>
      <c r="M24" s="2"/>
      <c r="N24" s="2">
        <f t="shared" si="0"/>
        <v>87000</v>
      </c>
    </row>
    <row r="25" spans="1:14" x14ac:dyDescent="0.25">
      <c r="B25" s="2">
        <f>SUM(B5:B24)</f>
        <v>93656</v>
      </c>
      <c r="C25" s="2">
        <f t="shared" ref="C25:M25" si="1">SUM(C5:C24)</f>
        <v>26456196.509999998</v>
      </c>
      <c r="D25" s="2">
        <f t="shared" si="1"/>
        <v>18727089.489999998</v>
      </c>
      <c r="E25" s="2">
        <f t="shared" si="1"/>
        <v>18230993.759999998</v>
      </c>
      <c r="F25" s="2">
        <f t="shared" si="1"/>
        <v>21884448.690000001</v>
      </c>
      <c r="G25" s="2">
        <f t="shared" si="1"/>
        <v>34514349.729999997</v>
      </c>
      <c r="H25" s="2">
        <f t="shared" si="1"/>
        <v>12906071</v>
      </c>
      <c r="I25" s="2">
        <f t="shared" si="1"/>
        <v>8831917.5199999996</v>
      </c>
      <c r="J25" s="2">
        <f t="shared" si="1"/>
        <v>17252986.050000001</v>
      </c>
      <c r="K25" s="2">
        <f t="shared" si="1"/>
        <v>15360126.199999999</v>
      </c>
      <c r="L25" s="2">
        <f t="shared" si="1"/>
        <v>18906465.460000001</v>
      </c>
      <c r="M25" s="2">
        <f t="shared" si="1"/>
        <v>0</v>
      </c>
      <c r="N25" s="2">
        <f t="shared" si="0"/>
        <v>193164300.41000003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tabSelected="1" workbookViewId="0">
      <selection activeCell="C28" sqref="C28"/>
    </sheetView>
  </sheetViews>
  <sheetFormatPr defaultRowHeight="15" x14ac:dyDescent="0.25"/>
  <cols>
    <col min="2" max="2" width="11.85546875" customWidth="1"/>
    <col min="3" max="3" width="45.42578125" customWidth="1"/>
    <col min="4" max="5" width="15.5703125" customWidth="1"/>
    <col min="6" max="6" width="18.28515625" customWidth="1"/>
    <col min="7" max="7" width="14.28515625" customWidth="1"/>
  </cols>
  <sheetData>
    <row r="1" spans="2:7" ht="39" customHeight="1" x14ac:dyDescent="0.25">
      <c r="B1" s="12" t="s">
        <v>48</v>
      </c>
      <c r="C1" s="12"/>
      <c r="D1" s="12"/>
      <c r="E1" s="12"/>
      <c r="F1" s="12"/>
      <c r="G1" s="12"/>
    </row>
    <row r="2" spans="2:7" x14ac:dyDescent="0.25">
      <c r="B2" s="13" t="s">
        <v>49</v>
      </c>
      <c r="C2" s="13"/>
      <c r="D2" s="13"/>
      <c r="E2" s="13"/>
      <c r="F2" s="13"/>
      <c r="G2" s="13"/>
    </row>
    <row r="3" spans="2:7" x14ac:dyDescent="0.25">
      <c r="B3" s="11" t="s">
        <v>41</v>
      </c>
      <c r="C3" s="11" t="s">
        <v>42</v>
      </c>
      <c r="D3" s="11" t="s">
        <v>22</v>
      </c>
      <c r="E3" s="11" t="s">
        <v>46</v>
      </c>
      <c r="F3" s="11"/>
      <c r="G3" s="11"/>
    </row>
    <row r="4" spans="2:7" ht="30" x14ac:dyDescent="0.25">
      <c r="B4" s="11"/>
      <c r="C4" s="11"/>
      <c r="D4" s="11"/>
      <c r="E4" s="9" t="s">
        <v>44</v>
      </c>
      <c r="F4" s="10" t="s">
        <v>45</v>
      </c>
      <c r="G4" s="9" t="s">
        <v>47</v>
      </c>
    </row>
    <row r="5" spans="2:7" x14ac:dyDescent="0.25">
      <c r="B5" s="4">
        <v>111</v>
      </c>
      <c r="C5" s="3" t="s">
        <v>23</v>
      </c>
      <c r="D5" s="5">
        <f>'24'!N5+'67'!N5+'52'!N5</f>
        <v>128258924</v>
      </c>
      <c r="E5" s="5">
        <f>'24'!N5</f>
        <v>103625243</v>
      </c>
      <c r="F5" s="5">
        <f>'52'!N5</f>
        <v>24633681</v>
      </c>
      <c r="G5" s="5">
        <f>'67'!N5</f>
        <v>0</v>
      </c>
    </row>
    <row r="6" spans="2:7" x14ac:dyDescent="0.25">
      <c r="B6" s="4">
        <v>112</v>
      </c>
      <c r="C6" s="3" t="s">
        <v>24</v>
      </c>
      <c r="D6" s="5">
        <f>'24'!N6+'67'!N6+'52'!N6</f>
        <v>1322500</v>
      </c>
      <c r="E6" s="5">
        <f>'24'!N6</f>
        <v>1322500</v>
      </c>
      <c r="F6" s="5">
        <f>'52'!N6</f>
        <v>0</v>
      </c>
      <c r="G6" s="5">
        <f>'67'!N6</f>
        <v>0</v>
      </c>
    </row>
    <row r="7" spans="2:7" x14ac:dyDescent="0.25">
      <c r="B7" s="4">
        <v>113</v>
      </c>
      <c r="C7" s="3" t="s">
        <v>25</v>
      </c>
      <c r="D7" s="5">
        <f>'24'!N7+'67'!N7+'52'!N7</f>
        <v>4100836</v>
      </c>
      <c r="E7" s="5">
        <f>'24'!N7</f>
        <v>2183508</v>
      </c>
      <c r="F7" s="5">
        <f>'52'!N7</f>
        <v>1917328</v>
      </c>
      <c r="G7" s="5">
        <f>'67'!N7</f>
        <v>0</v>
      </c>
    </row>
    <row r="8" spans="2:7" x14ac:dyDescent="0.25">
      <c r="B8" s="4">
        <v>121</v>
      </c>
      <c r="C8" s="3" t="s">
        <v>26</v>
      </c>
      <c r="D8" s="5">
        <f>'24'!N8+'67'!N8+'52'!N8</f>
        <v>1292767</v>
      </c>
      <c r="E8" s="5">
        <f>'24'!N8</f>
        <v>1003448</v>
      </c>
      <c r="F8" s="5">
        <f>'52'!N8</f>
        <v>289319</v>
      </c>
      <c r="G8" s="5">
        <f>'67'!N8</f>
        <v>0</v>
      </c>
    </row>
    <row r="9" spans="2:7" x14ac:dyDescent="0.25">
      <c r="B9" s="4">
        <v>121</v>
      </c>
      <c r="C9" s="3" t="s">
        <v>0</v>
      </c>
      <c r="D9" s="5">
        <f>'24'!N9+'67'!N9+'52'!N9</f>
        <v>60309</v>
      </c>
      <c r="E9" s="5">
        <f>'24'!N9</f>
        <v>60309</v>
      </c>
      <c r="F9" s="5">
        <f>'52'!N9</f>
        <v>0</v>
      </c>
      <c r="G9" s="5">
        <f>'67'!N9</f>
        <v>0</v>
      </c>
    </row>
    <row r="10" spans="2:7" ht="29.25" customHeight="1" x14ac:dyDescent="0.25">
      <c r="B10" s="4">
        <v>122</v>
      </c>
      <c r="C10" s="6" t="s">
        <v>27</v>
      </c>
      <c r="D10" s="5">
        <f>'24'!N10+'67'!N10+'52'!N10</f>
        <v>3933898</v>
      </c>
      <c r="E10" s="5">
        <f>'24'!N10</f>
        <v>3086165</v>
      </c>
      <c r="F10" s="5">
        <f>'52'!N10</f>
        <v>847733</v>
      </c>
      <c r="G10" s="5">
        <f>'67'!N10</f>
        <v>0</v>
      </c>
    </row>
    <row r="11" spans="2:7" x14ac:dyDescent="0.25">
      <c r="B11" s="4">
        <v>123</v>
      </c>
      <c r="C11" s="3" t="s">
        <v>28</v>
      </c>
      <c r="D11" s="5">
        <f>'24'!N11+'67'!N11+'52'!N11</f>
        <v>136389</v>
      </c>
      <c r="E11" s="5">
        <f>'24'!N11</f>
        <v>136389</v>
      </c>
      <c r="F11" s="5">
        <f>'52'!N11</f>
        <v>0</v>
      </c>
      <c r="G11" s="5">
        <f>'67'!N11</f>
        <v>0</v>
      </c>
    </row>
    <row r="12" spans="2:7" ht="30" x14ac:dyDescent="0.25">
      <c r="B12" s="4">
        <v>124</v>
      </c>
      <c r="C12" s="6" t="s">
        <v>29</v>
      </c>
      <c r="D12" s="5">
        <f>'24'!N12+'67'!N12+'52'!N12</f>
        <v>1427451</v>
      </c>
      <c r="E12" s="5">
        <f>'24'!N12</f>
        <v>1100298</v>
      </c>
      <c r="F12" s="5">
        <f>'52'!N12</f>
        <v>327153</v>
      </c>
      <c r="G12" s="5">
        <f>'67'!N12</f>
        <v>0</v>
      </c>
    </row>
    <row r="13" spans="2:7" x14ac:dyDescent="0.25">
      <c r="B13" s="4">
        <v>141</v>
      </c>
      <c r="C13" s="3" t="s">
        <v>30</v>
      </c>
      <c r="D13" s="5">
        <f>'24'!N13+'67'!N13+'52'!N13</f>
        <v>13757794.390000001</v>
      </c>
      <c r="E13" s="5">
        <f>'24'!N13</f>
        <v>10928267.390000001</v>
      </c>
      <c r="F13" s="5">
        <f>'52'!N13</f>
        <v>2829527</v>
      </c>
      <c r="G13" s="5">
        <f>'67'!N13</f>
        <v>0</v>
      </c>
    </row>
    <row r="14" spans="2:7" x14ac:dyDescent="0.25">
      <c r="B14" s="4">
        <v>142</v>
      </c>
      <c r="C14" s="3" t="s">
        <v>31</v>
      </c>
      <c r="D14" s="5">
        <f>'24'!N14+'67'!N14+'52'!N14</f>
        <v>1292066.72</v>
      </c>
      <c r="E14" s="5">
        <f>'24'!N14</f>
        <v>1195871.1199999999</v>
      </c>
      <c r="F14" s="5">
        <f>'52'!N14</f>
        <v>96195.6</v>
      </c>
      <c r="G14" s="5">
        <f>'67'!N14</f>
        <v>0</v>
      </c>
    </row>
    <row r="15" spans="2:7" ht="30" x14ac:dyDescent="0.25">
      <c r="B15" s="4">
        <v>144</v>
      </c>
      <c r="C15" s="6" t="s">
        <v>32</v>
      </c>
      <c r="D15" s="5">
        <f>'24'!N15+'67'!N15+'52'!N15</f>
        <v>24172878.989999998</v>
      </c>
      <c r="E15" s="5">
        <f>'24'!N15</f>
        <v>21677708.309999999</v>
      </c>
      <c r="F15" s="5">
        <f>'52'!N15</f>
        <v>2495170.6800000002</v>
      </c>
      <c r="G15" s="5">
        <f>'67'!N15</f>
        <v>0</v>
      </c>
    </row>
    <row r="16" spans="2:7" x14ac:dyDescent="0.25">
      <c r="B16" s="4">
        <v>149</v>
      </c>
      <c r="C16" s="3" t="s">
        <v>33</v>
      </c>
      <c r="D16" s="5">
        <f>'24'!N16+'67'!N16+'52'!N16</f>
        <v>24264862.660000004</v>
      </c>
      <c r="E16" s="5">
        <f>'24'!N16</f>
        <v>10492156.310000001</v>
      </c>
      <c r="F16" s="5">
        <f>'52'!N16</f>
        <v>13772706.350000001</v>
      </c>
      <c r="G16" s="5">
        <f>'67'!N16</f>
        <v>0</v>
      </c>
    </row>
    <row r="17" spans="2:7" x14ac:dyDescent="0.25">
      <c r="B17" s="4">
        <v>151</v>
      </c>
      <c r="C17" s="3" t="s">
        <v>34</v>
      </c>
      <c r="D17" s="5">
        <f>'24'!N17+'67'!N17+'52'!N17</f>
        <v>5023615.3</v>
      </c>
      <c r="E17" s="5">
        <f>'24'!N17</f>
        <v>5023615.3</v>
      </c>
      <c r="F17" s="5">
        <f>'52'!N17</f>
        <v>0</v>
      </c>
      <c r="G17" s="5">
        <f>'67'!N17</f>
        <v>0</v>
      </c>
    </row>
    <row r="18" spans="2:7" x14ac:dyDescent="0.25">
      <c r="B18" s="4">
        <v>152</v>
      </c>
      <c r="C18" s="3" t="s">
        <v>35</v>
      </c>
      <c r="D18" s="5">
        <f>'24'!N18+'67'!N18+'52'!N18</f>
        <v>763816.91999999993</v>
      </c>
      <c r="E18" s="5">
        <f>'24'!N18</f>
        <v>763816.91999999993</v>
      </c>
      <c r="F18" s="5">
        <f>'52'!N18</f>
        <v>0</v>
      </c>
      <c r="G18" s="5">
        <f>'67'!N18</f>
        <v>0</v>
      </c>
    </row>
    <row r="19" spans="2:7" x14ac:dyDescent="0.25">
      <c r="B19" s="4">
        <v>159</v>
      </c>
      <c r="C19" s="3" t="s">
        <v>36</v>
      </c>
      <c r="D19" s="5">
        <f>'24'!N19+'67'!N19+'52'!N19</f>
        <v>5877376.2000000002</v>
      </c>
      <c r="E19" s="5">
        <f>'24'!N19</f>
        <v>5868176.2000000002</v>
      </c>
      <c r="F19" s="5">
        <f>'52'!N19</f>
        <v>9200</v>
      </c>
      <c r="G19" s="5">
        <f>'67'!N19</f>
        <v>0</v>
      </c>
    </row>
    <row r="20" spans="2:7" x14ac:dyDescent="0.25">
      <c r="B20" s="4">
        <v>161</v>
      </c>
      <c r="C20" s="3" t="s">
        <v>37</v>
      </c>
      <c r="D20" s="5">
        <f>'24'!N20+'67'!N20+'52'!N20</f>
        <v>131574</v>
      </c>
      <c r="E20" s="5">
        <f>'24'!N20</f>
        <v>131574</v>
      </c>
      <c r="F20" s="5">
        <f>'52'!N20</f>
        <v>0</v>
      </c>
      <c r="G20" s="5">
        <f>'67'!N20</f>
        <v>0</v>
      </c>
    </row>
    <row r="21" spans="2:7" x14ac:dyDescent="0.25">
      <c r="B21" s="4">
        <v>169</v>
      </c>
      <c r="C21" s="3" t="s">
        <v>38</v>
      </c>
      <c r="D21" s="5">
        <f>'24'!N21+'67'!N21+'52'!N21</f>
        <v>5093807.2</v>
      </c>
      <c r="E21" s="5">
        <f>'24'!N21</f>
        <v>2882453.2</v>
      </c>
      <c r="F21" s="5">
        <f>'52'!N21</f>
        <v>2211354</v>
      </c>
      <c r="G21" s="5">
        <f>'67'!N21</f>
        <v>0</v>
      </c>
    </row>
    <row r="22" spans="2:7" x14ac:dyDescent="0.25">
      <c r="B22" s="4">
        <v>324</v>
      </c>
      <c r="C22" s="3" t="s">
        <v>39</v>
      </c>
      <c r="D22" s="5">
        <f>'24'!N22+'67'!N22+'52'!N22</f>
        <v>40790743</v>
      </c>
      <c r="E22" s="5">
        <f>'24'!N22</f>
        <v>20752970</v>
      </c>
      <c r="F22" s="5">
        <f>'52'!N22</f>
        <v>20037773</v>
      </c>
      <c r="G22" s="5">
        <f>'67'!N22</f>
        <v>0</v>
      </c>
    </row>
    <row r="23" spans="2:7" ht="45" x14ac:dyDescent="0.25">
      <c r="B23" s="4">
        <v>414</v>
      </c>
      <c r="C23" s="6" t="s">
        <v>40</v>
      </c>
      <c r="D23" s="5">
        <f>'24'!N23+'67'!N23+'52'!N23</f>
        <v>7580883.8600000003</v>
      </c>
      <c r="E23" s="5">
        <f>'24'!N23</f>
        <v>842831.66</v>
      </c>
      <c r="F23" s="5">
        <f>'52'!N23</f>
        <v>519965</v>
      </c>
      <c r="G23" s="5">
        <f>'67'!N23</f>
        <v>6218087.2000000002</v>
      </c>
    </row>
    <row r="24" spans="2:7" x14ac:dyDescent="0.25">
      <c r="B24" s="4">
        <v>419</v>
      </c>
      <c r="C24" s="6"/>
      <c r="D24" s="5"/>
      <c r="E24" s="5">
        <f>'24'!L24</f>
        <v>87000</v>
      </c>
      <c r="F24" s="5"/>
      <c r="G24" s="5"/>
    </row>
    <row r="25" spans="2:7" x14ac:dyDescent="0.25">
      <c r="B25" s="3"/>
      <c r="C25" s="7" t="s">
        <v>43</v>
      </c>
      <c r="D25" s="8">
        <f>SUM(D5:D23)</f>
        <v>269282493.23999995</v>
      </c>
      <c r="E25" s="8">
        <f t="shared" ref="E25:G25" si="0">SUM(E5:E23)</f>
        <v>193077300.40999997</v>
      </c>
      <c r="F25" s="8">
        <f t="shared" si="0"/>
        <v>69987105.629999995</v>
      </c>
      <c r="G25" s="8">
        <f t="shared" si="0"/>
        <v>6218087.2000000002</v>
      </c>
    </row>
  </sheetData>
  <mergeCells count="6">
    <mergeCell ref="B3:B4"/>
    <mergeCell ref="C3:C4"/>
    <mergeCell ref="D3:D4"/>
    <mergeCell ref="E3:G3"/>
    <mergeCell ref="B1:G1"/>
    <mergeCell ref="B2:G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52</vt:lpstr>
      <vt:lpstr>67</vt:lpstr>
      <vt:lpstr>24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HP</dc:creator>
  <cp:lastModifiedBy>Пользователь HP</cp:lastModifiedBy>
  <cp:lastPrinted>2020-12-02T03:48:14Z</cp:lastPrinted>
  <dcterms:created xsi:type="dcterms:W3CDTF">2020-10-19T08:33:58Z</dcterms:created>
  <dcterms:modified xsi:type="dcterms:W3CDTF">2020-12-02T03:51:36Z</dcterms:modified>
</cp:coreProperties>
</file>